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3215" windowHeight="11325" tabRatio="810"/>
  </bookViews>
  <sheets>
    <sheet name="Прил №2" sheetId="1" r:id="rId1"/>
    <sheet name="Приложение №2.2  (2)" sheetId="6" state="hidden" r:id="rId2"/>
    <sheet name="Приложение №2.2 (2019)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[5]Управление!$AF$20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'Прил №2'!$A$1:$F$22</definedName>
    <definedName name="_xlnm.Print_Area" localSheetId="1">'Приложение №2.2  (2)'!$A$1:$G$28</definedName>
    <definedName name="_xlnm.Print_Area" localSheetId="2">'Приложение №2.2 (2019)'!$A$1:$G$28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>'[6]2002(v2)'!#REF!</definedName>
    <definedName name="приб">[7]Управление!$AE$20</definedName>
    <definedName name="прибвб2">[7]Управление!$AF$20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6" l="1"/>
  <c r="E28" i="6"/>
  <c r="E30" i="6" s="1"/>
  <c r="G15" i="6"/>
  <c r="G16" i="6" s="1"/>
  <c r="F15" i="6"/>
  <c r="F16" i="6" s="1"/>
  <c r="E15" i="6"/>
  <c r="E16" i="6" s="1"/>
  <c r="D15" i="6"/>
  <c r="D16" i="6" s="1"/>
  <c r="G17" i="6" l="1"/>
  <c r="G14" i="6" s="1"/>
  <c r="G18" i="6" s="1"/>
  <c r="G19" i="6" s="1"/>
  <c r="G20" i="6" s="1"/>
  <c r="G21" i="6" s="1"/>
  <c r="F17" i="6"/>
  <c r="F14" i="6" s="1"/>
  <c r="F18" i="6" s="1"/>
  <c r="F19" i="6" s="1"/>
  <c r="F20" i="6" s="1"/>
  <c r="F21" i="6" s="1"/>
  <c r="F27" i="6" s="1"/>
  <c r="G27" i="6" s="1"/>
  <c r="D17" i="6"/>
  <c r="D14" i="6" s="1"/>
  <c r="D18" i="6" s="1"/>
  <c r="D19" i="6" s="1"/>
  <c r="D20" i="6" s="1"/>
  <c r="D21" i="6" s="1"/>
  <c r="F25" i="6" s="1"/>
  <c r="G25" i="6" s="1"/>
  <c r="E17" i="6"/>
  <c r="E14" i="6"/>
  <c r="E18" i="6" s="1"/>
  <c r="E19" i="6" s="1"/>
  <c r="E20" i="6" s="1"/>
  <c r="E21" i="6" s="1"/>
  <c r="F26" i="6" s="1"/>
  <c r="G26" i="6" s="1"/>
  <c r="G28" i="6" l="1"/>
  <c r="H28" i="6" s="1"/>
  <c r="I28" i="6" s="1"/>
  <c r="E32" i="5"/>
  <c r="E28" i="5"/>
  <c r="E30" i="5" s="1"/>
  <c r="H15" i="5"/>
  <c r="G15" i="5"/>
  <c r="G16" i="5" s="1"/>
  <c r="F15" i="5"/>
  <c r="F16" i="5" s="1"/>
  <c r="F17" i="5" s="1"/>
  <c r="E15" i="5"/>
  <c r="D15" i="5"/>
  <c r="D16" i="5" s="1"/>
  <c r="D17" i="5" l="1"/>
  <c r="D14" i="5" s="1"/>
  <c r="D18" i="5" s="1"/>
  <c r="D19" i="5" s="1"/>
  <c r="D20" i="5" s="1"/>
  <c r="D21" i="5" s="1"/>
  <c r="F25" i="5" s="1"/>
  <c r="G25" i="5" s="1"/>
  <c r="F14" i="5"/>
  <c r="F18" i="5" s="1"/>
  <c r="F19" i="5" s="1"/>
  <c r="F20" i="5" s="1"/>
  <c r="F21" i="5" s="1"/>
  <c r="E16" i="5"/>
  <c r="E17" i="5" s="1"/>
  <c r="G17" i="5"/>
  <c r="G14" i="5" s="1"/>
  <c r="G18" i="5" s="1"/>
  <c r="G19" i="5" s="1"/>
  <c r="G20" i="5" s="1"/>
  <c r="G21" i="5" s="1"/>
  <c r="F27" i="5" s="1"/>
  <c r="G27" i="5" s="1"/>
  <c r="E14" i="5" l="1"/>
  <c r="E18" i="5" s="1"/>
  <c r="E19" i="5" s="1"/>
  <c r="E20" i="5" s="1"/>
  <c r="E21" i="5" s="1"/>
  <c r="F26" i="5" s="1"/>
  <c r="G26" i="5" s="1"/>
  <c r="G28" i="5" s="1"/>
  <c r="H28" i="5" s="1"/>
  <c r="I28" i="5" s="1"/>
</calcChain>
</file>

<file path=xl/comments1.xml><?xml version="1.0" encoding="utf-8"?>
<comments xmlns="http://schemas.openxmlformats.org/spreadsheetml/2006/main">
  <authors>
    <author>Автор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тарифная ставка считается действущая на тещий 2018 год, а не инфляцией как к допу. 
</t>
        </r>
        <r>
          <rPr>
            <b/>
            <sz val="9"/>
            <color indexed="81"/>
            <rFont val="Tahoma"/>
            <family val="2"/>
            <charset val="204"/>
          </rPr>
          <t>- думаю ты права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часов в месяц 164,17 среднее в год. Почему тут такое число? 
</t>
        </r>
        <r>
          <rPr>
            <b/>
            <sz val="9"/>
            <color indexed="81"/>
            <rFont val="Tahoma"/>
            <family val="2"/>
            <charset val="204"/>
          </rPr>
          <t xml:space="preserve"> - 2 человека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тарифная ставка считается действущая на тещий 2018 год, а не инфляцией как к допу. 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часов в месяц 164,17 среднее в год. Почему тут такое число? </t>
        </r>
      </text>
    </comment>
  </commentList>
</comments>
</file>

<file path=xl/sharedStrings.xml><?xml version="1.0" encoding="utf-8"?>
<sst xmlns="http://schemas.openxmlformats.org/spreadsheetml/2006/main" count="109" uniqueCount="50">
  <si>
    <t>СОГЛАСОВАНО:</t>
  </si>
  <si>
    <t>УТВЕРЖДАЮ:</t>
  </si>
  <si>
    <t>Заместитель генерального директора -</t>
  </si>
  <si>
    <t>Генеральный директор</t>
  </si>
  <si>
    <t>директор филиала «Карельский» ПАО «ТГК-1»</t>
  </si>
  <si>
    <t>ООО «ЕвроСибЭнерго - тепловая энергия»</t>
  </si>
  <si>
    <t>____________________ И.В. Карцев</t>
  </si>
  <si>
    <t>_______________ А.В. Виговский</t>
  </si>
  <si>
    <t>№ п/п</t>
  </si>
  <si>
    <t>Наименование затрат</t>
  </si>
  <si>
    <t>Всего</t>
  </si>
  <si>
    <t xml:space="preserve">УТВЕРЖДАЮ: </t>
  </si>
  <si>
    <t>Величина коэфф.</t>
  </si>
  <si>
    <t>Стоимость чел/час в рублях</t>
  </si>
  <si>
    <t>Главный специалист</t>
  </si>
  <si>
    <t>Ведущий инженер</t>
  </si>
  <si>
    <t>Инженер 1 категория</t>
  </si>
  <si>
    <t>Инженер 2 категория</t>
  </si>
  <si>
    <t>Основная заработная плата</t>
  </si>
  <si>
    <t xml:space="preserve"> </t>
  </si>
  <si>
    <t>в т.ч. сдельная з/плата</t>
  </si>
  <si>
    <t xml:space="preserve">       текущая премия</t>
  </si>
  <si>
    <t xml:space="preserve">       районное регулирование</t>
  </si>
  <si>
    <t>Накладные расходы</t>
  </si>
  <si>
    <t>Итого:</t>
  </si>
  <si>
    <t>Рентабельность 4 %</t>
  </si>
  <si>
    <t>Расшифровка трудовых затрат</t>
  </si>
  <si>
    <t>Наименование должностей</t>
  </si>
  <si>
    <t>Единица измерения</t>
  </si>
  <si>
    <t>Количество</t>
  </si>
  <si>
    <t>Стоимость чел/часа</t>
  </si>
  <si>
    <t xml:space="preserve">Итого </t>
  </si>
  <si>
    <t>Ведение режимов работы ГЭС</t>
  </si>
  <si>
    <t>Начальник сектора</t>
  </si>
  <si>
    <t>чел./час. в месяц</t>
  </si>
  <si>
    <t>Инженер 2 категории</t>
  </si>
  <si>
    <t>Итого</t>
  </si>
  <si>
    <t>с НДС</t>
  </si>
  <si>
    <t xml:space="preserve"> К А Л Ь К У Л Я Ц И Я</t>
  </si>
  <si>
    <t>Приложение №2.2 к Договору №_________ от «___»_______ 2018 г.</t>
  </si>
  <si>
    <t>для определения стоимости услуг оперативного сопровождения в 2018 году</t>
  </si>
  <si>
    <t>Сметная трудоемкость за 7 месяцев</t>
  </si>
  <si>
    <t>За 7 месяцев</t>
  </si>
  <si>
    <t>«____»______________2018г.</t>
  </si>
  <si>
    <t>Инженер 1 категории</t>
  </si>
  <si>
    <t xml:space="preserve">Расчет договорной стоимости услуг </t>
  </si>
  <si>
    <t>«____» _____________ 202__г.</t>
  </si>
  <si>
    <t>____________________/____________</t>
  </si>
  <si>
    <t>Приложение №2 к Договору №___________ от «___»_______ 202__ г.</t>
  </si>
  <si>
    <t>Возмездное оказание услуг оперативного сопровождения и планирования водно-энергетических режимов работы комплекса Ондской ГЭС (ГЭС-4) ООО «ЕвроСибЭнерго-тепловая энергия» 2021-2023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</si>
</sst>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_-* #,##0.00_р_._-;\-* #,##0.00_р_._-;_-* &quot;-&quot;??_р_._-;_-@_-"/>
    <numFmt numFmtId="166" formatCode="0.0"/>
    <numFmt numFmtId="167" formatCode="#,##0.00_ ;\-#,##0.00\ "/>
    <numFmt numFmtId="168" formatCode="0_)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Courier New Cyr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164" fontId="5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5" fillId="0" borderId="0"/>
    <xf numFmtId="168" fontId="16" fillId="0" borderId="0"/>
    <xf numFmtId="0" fontId="15" fillId="0" borderId="0"/>
  </cellStyleXfs>
  <cellXfs count="112">
    <xf numFmtId="0" fontId="0" fillId="0" borderId="0" xfId="0"/>
    <xf numFmtId="0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1" fillId="0" borderId="0" xfId="1" applyFont="1" applyAlignment="1">
      <alignment horizontal="left" vertical="top" wrapText="1"/>
    </xf>
    <xf numFmtId="0" fontId="1" fillId="0" borderId="0" xfId="4" applyNumberFormat="1" applyFont="1" applyAlignment="1">
      <alignment horizontal="center" vertical="top"/>
    </xf>
    <xf numFmtId="0" fontId="8" fillId="0" borderId="0" xfId="4" applyFont="1" applyAlignment="1">
      <alignment horizontal="center"/>
    </xf>
    <xf numFmtId="0" fontId="1" fillId="0" borderId="0" xfId="4" applyFont="1" applyAlignment="1">
      <alignment horizontal="left" vertical="top" wrapText="1"/>
    </xf>
    <xf numFmtId="0" fontId="1" fillId="0" borderId="0" xfId="4" applyFont="1" applyAlignment="1">
      <alignment horizontal="center" vertical="top"/>
    </xf>
    <xf numFmtId="0" fontId="1" fillId="0" borderId="0" xfId="4" applyNumberFormat="1" applyFont="1" applyAlignment="1">
      <alignment horizontal="center" vertical="top" wrapText="1"/>
    </xf>
    <xf numFmtId="0" fontId="1" fillId="0" borderId="0" xfId="4" applyNumberFormat="1" applyFont="1" applyAlignment="1">
      <alignment horizontal="right" vertical="top"/>
    </xf>
    <xf numFmtId="0" fontId="11" fillId="0" borderId="0" xfId="4" applyFont="1"/>
    <xf numFmtId="0" fontId="1" fillId="0" borderId="0" xfId="4" applyFont="1"/>
    <xf numFmtId="0" fontId="1" fillId="0" borderId="0" xfId="4" applyFont="1" applyAlignment="1">
      <alignment horizontal="center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horizontal="left" vertical="top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left" vertical="center"/>
    </xf>
    <xf numFmtId="0" fontId="8" fillId="0" borderId="0" xfId="4" applyFont="1"/>
    <xf numFmtId="0" fontId="11" fillId="0" borderId="1" xfId="4" applyFont="1" applyFill="1" applyBorder="1" applyAlignment="1">
      <alignment horizontal="center" vertical="center" wrapText="1"/>
    </xf>
    <xf numFmtId="0" fontId="8" fillId="0" borderId="1" xfId="4" applyFont="1" applyBorder="1" applyAlignment="1">
      <alignment horizontal="center"/>
    </xf>
    <xf numFmtId="0" fontId="8" fillId="0" borderId="1" xfId="4" applyFont="1" applyBorder="1" applyAlignment="1">
      <alignment horizontal="left"/>
    </xf>
    <xf numFmtId="4" fontId="8" fillId="0" borderId="1" xfId="5" applyNumberFormat="1" applyFont="1" applyBorder="1" applyAlignment="1">
      <alignment horizontal="center" vertical="center"/>
    </xf>
    <xf numFmtId="165" fontId="8" fillId="0" borderId="0" xfId="5" applyFont="1" applyFill="1" applyBorder="1" applyAlignment="1">
      <alignment horizontal="center" vertical="center"/>
    </xf>
    <xf numFmtId="0" fontId="9" fillId="0" borderId="0" xfId="4" applyFont="1"/>
    <xf numFmtId="4" fontId="9" fillId="2" borderId="1" xfId="5" applyNumberFormat="1" applyFont="1" applyFill="1" applyBorder="1" applyAlignment="1">
      <alignment horizontal="center" vertical="center"/>
    </xf>
    <xf numFmtId="0" fontId="11" fillId="0" borderId="1" xfId="4" applyFont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center" vertical="center"/>
    </xf>
    <xf numFmtId="167" fontId="11" fillId="0" borderId="1" xfId="4" applyNumberFormat="1" applyFont="1" applyBorder="1" applyAlignment="1">
      <alignment horizontal="center" vertical="center"/>
    </xf>
    <xf numFmtId="167" fontId="11" fillId="0" borderId="0" xfId="4" applyNumberFormat="1" applyFont="1"/>
    <xf numFmtId="2" fontId="11" fillId="0" borderId="1" xfId="4" applyNumberFormat="1" applyFont="1" applyBorder="1" applyAlignment="1">
      <alignment horizontal="center" vertical="center"/>
    </xf>
    <xf numFmtId="0" fontId="12" fillId="2" borderId="1" xfId="4" applyFont="1" applyFill="1" applyBorder="1" applyAlignment="1">
      <alignment horizontal="center" vertical="center" wrapText="1"/>
    </xf>
    <xf numFmtId="2" fontId="12" fillId="2" borderId="1" xfId="4" applyNumberFormat="1" applyFont="1" applyFill="1" applyBorder="1" applyAlignment="1">
      <alignment horizontal="center" vertical="center"/>
    </xf>
    <xf numFmtId="0" fontId="12" fillId="2" borderId="1" xfId="4" applyFont="1" applyFill="1" applyBorder="1" applyAlignment="1">
      <alignment horizontal="center" vertical="center"/>
    </xf>
    <xf numFmtId="167" fontId="12" fillId="2" borderId="1" xfId="5" applyNumberFormat="1" applyFont="1" applyFill="1" applyBorder="1" applyAlignment="1">
      <alignment horizontal="center" vertical="center"/>
    </xf>
    <xf numFmtId="0" fontId="11" fillId="0" borderId="0" xfId="4" applyFont="1" applyAlignment="1">
      <alignment horizontal="center"/>
    </xf>
    <xf numFmtId="4" fontId="11" fillId="0" borderId="0" xfId="4" applyNumberFormat="1" applyFont="1" applyAlignment="1">
      <alignment horizontal="center"/>
    </xf>
    <xf numFmtId="0" fontId="9" fillId="0" borderId="0" xfId="4" applyFont="1" applyAlignment="1">
      <alignment horizontal="right"/>
    </xf>
    <xf numFmtId="4" fontId="9" fillId="0" borderId="0" xfId="4" applyNumberFormat="1" applyFont="1"/>
    <xf numFmtId="4" fontId="8" fillId="0" borderId="0" xfId="4" applyNumberFormat="1" applyFont="1"/>
    <xf numFmtId="0" fontId="8" fillId="0" borderId="0" xfId="4" applyFont="1" applyAlignment="1">
      <alignment horizontal="center" vertical="top"/>
    </xf>
    <xf numFmtId="0" fontId="2" fillId="0" borderId="0" xfId="4" applyFont="1" applyBorder="1" applyAlignment="1">
      <alignment horizontal="right" vertical="top"/>
    </xf>
    <xf numFmtId="0" fontId="11" fillId="0" borderId="0" xfId="4" applyFont="1" applyAlignment="1">
      <alignment vertical="top"/>
    </xf>
    <xf numFmtId="0" fontId="11" fillId="0" borderId="2" xfId="4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left" vertical="top"/>
    </xf>
    <xf numFmtId="0" fontId="4" fillId="0" borderId="0" xfId="0" applyFont="1" applyAlignment="1">
      <alignment vertical="center"/>
    </xf>
    <xf numFmtId="0" fontId="2" fillId="0" borderId="0" xfId="1" applyFont="1" applyAlignment="1">
      <alignment horizontal="left" vertical="top"/>
    </xf>
    <xf numFmtId="0" fontId="4" fillId="0" borderId="0" xfId="0" applyFont="1" applyBorder="1" applyAlignment="1">
      <alignment vertical="center"/>
    </xf>
    <xf numFmtId="0" fontId="4" fillId="0" borderId="0" xfId="2" applyFont="1" applyFill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49" fontId="1" fillId="0" borderId="0" xfId="1" applyNumberFormat="1" applyFont="1" applyAlignment="1">
      <alignment horizontal="left" vertical="top"/>
    </xf>
    <xf numFmtId="0" fontId="4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1" applyFont="1"/>
    <xf numFmtId="0" fontId="8" fillId="0" borderId="0" xfId="0" applyFont="1"/>
    <xf numFmtId="3" fontId="9" fillId="0" borderId="0" xfId="3" applyNumberFormat="1" applyFont="1"/>
    <xf numFmtId="49" fontId="2" fillId="0" borderId="0" xfId="1" applyNumberFormat="1" applyFont="1" applyAlignment="1">
      <alignment horizontal="left" vertical="center"/>
    </xf>
    <xf numFmtId="0" fontId="1" fillId="0" borderId="0" xfId="1" applyFont="1" applyAlignment="1">
      <alignment horizontal="left" vertical="center" wrapText="1"/>
    </xf>
    <xf numFmtId="0" fontId="4" fillId="0" borderId="0" xfId="4" applyFont="1" applyAlignment="1">
      <alignment vertical="center"/>
    </xf>
    <xf numFmtId="0" fontId="4" fillId="0" borderId="0" xfId="4" applyFont="1"/>
    <xf numFmtId="49" fontId="1" fillId="0" borderId="0" xfId="1" applyNumberFormat="1" applyFont="1" applyAlignment="1"/>
    <xf numFmtId="0" fontId="4" fillId="0" borderId="0" xfId="4" applyFont="1" applyAlignment="1"/>
    <xf numFmtId="0" fontId="4" fillId="0" borderId="0" xfId="2" applyFont="1" applyFill="1" applyAlignment="1">
      <alignment horizontal="left"/>
    </xf>
    <xf numFmtId="166" fontId="11" fillId="0" borderId="0" xfId="4" applyNumberFormat="1" applyFont="1"/>
    <xf numFmtId="4" fontId="11" fillId="0" borderId="0" xfId="4" applyNumberFormat="1" applyFont="1"/>
    <xf numFmtId="167" fontId="8" fillId="0" borderId="0" xfId="4" applyNumberFormat="1" applyFont="1"/>
    <xf numFmtId="2" fontId="11" fillId="0" borderId="0" xfId="4" applyNumberFormat="1" applyFont="1"/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166" fontId="11" fillId="3" borderId="1" xfId="4" applyNumberFormat="1" applyFont="1" applyFill="1" applyBorder="1" applyAlignment="1">
      <alignment horizontal="center" vertical="center"/>
    </xf>
    <xf numFmtId="0" fontId="11" fillId="3" borderId="1" xfId="4" applyFont="1" applyFill="1" applyBorder="1" applyAlignment="1">
      <alignment horizontal="center" vertical="center"/>
    </xf>
    <xf numFmtId="2" fontId="11" fillId="3" borderId="1" xfId="4" applyNumberFormat="1" applyFont="1" applyFill="1" applyBorder="1" applyAlignment="1">
      <alignment horizontal="center" vertical="center"/>
    </xf>
    <xf numFmtId="4" fontId="9" fillId="3" borderId="1" xfId="5" applyNumberFormat="1" applyFont="1" applyFill="1" applyBorder="1" applyAlignment="1">
      <alignment horizontal="center" vertical="center"/>
    </xf>
    <xf numFmtId="2" fontId="9" fillId="0" borderId="0" xfId="4" applyNumberFormat="1" applyFont="1"/>
    <xf numFmtId="2" fontId="11" fillId="0" borderId="1" xfId="4" applyNumberFormat="1" applyFont="1" applyFill="1" applyBorder="1" applyAlignment="1">
      <alignment horizontal="center" vertical="center"/>
    </xf>
    <xf numFmtId="4" fontId="9" fillId="0" borderId="1" xfId="5" applyNumberFormat="1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1" fillId="0" borderId="0" xfId="0" applyFont="1"/>
    <xf numFmtId="4" fontId="11" fillId="0" borderId="0" xfId="0" applyNumberFormat="1" applyFont="1"/>
    <xf numFmtId="4" fontId="12" fillId="0" borderId="0" xfId="0" applyNumberFormat="1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11" fillId="0" borderId="2" xfId="4" applyNumberFormat="1" applyFont="1" applyBorder="1" applyAlignment="1">
      <alignment horizontal="left" vertical="center" wrapText="1"/>
    </xf>
    <xf numFmtId="49" fontId="11" fillId="0" borderId="4" xfId="4" applyNumberFormat="1" applyFont="1" applyBorder="1" applyAlignment="1">
      <alignment horizontal="left" vertical="center" wrapText="1"/>
    </xf>
    <xf numFmtId="49" fontId="12" fillId="2" borderId="2" xfId="4" applyNumberFormat="1" applyFont="1" applyFill="1" applyBorder="1" applyAlignment="1">
      <alignment horizontal="center" vertical="center" wrapText="1"/>
    </xf>
    <xf numFmtId="49" fontId="12" fillId="2" borderId="3" xfId="4" applyNumberFormat="1" applyFont="1" applyFill="1" applyBorder="1" applyAlignment="1">
      <alignment horizontal="center" vertical="center" wrapText="1"/>
    </xf>
    <xf numFmtId="49" fontId="12" fillId="2" borderId="4" xfId="4" applyNumberFormat="1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/>
    </xf>
    <xf numFmtId="0" fontId="9" fillId="2" borderId="3" xfId="4" applyFont="1" applyFill="1" applyBorder="1" applyAlignment="1">
      <alignment horizontal="center"/>
    </xf>
    <xf numFmtId="0" fontId="9" fillId="2" borderId="4" xfId="4" applyFont="1" applyFill="1" applyBorder="1" applyAlignment="1">
      <alignment horizontal="center"/>
    </xf>
    <xf numFmtId="0" fontId="9" fillId="0" borderId="5" xfId="4" applyFont="1" applyBorder="1" applyAlignment="1">
      <alignment horizontal="center" vertical="center" wrapText="1"/>
    </xf>
    <xf numFmtId="49" fontId="11" fillId="0" borderId="2" xfId="4" applyNumberFormat="1" applyFont="1" applyBorder="1" applyAlignment="1">
      <alignment horizontal="center" vertical="center" wrapText="1"/>
    </xf>
    <xf numFmtId="49" fontId="11" fillId="0" borderId="4" xfId="4" applyNumberFormat="1" applyFont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/>
    </xf>
  </cellXfs>
  <cellStyles count="9">
    <cellStyle name="Обычный" xfId="0" builtinId="0"/>
    <cellStyle name="Обычный 100" xfId="6"/>
    <cellStyle name="Обычный 2" xfId="1"/>
    <cellStyle name="Обычный 2 2" xfId="2"/>
    <cellStyle name="Обычный 3" xfId="4"/>
    <cellStyle name="Обычный 4" xfId="7"/>
    <cellStyle name="Обычный 5" xfId="8"/>
    <cellStyle name="Финансовый 2" xfId="5"/>
    <cellStyle name="Финансовый_Коэф. Т-3   00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view="pageBreakPreview" zoomScale="70" zoomScaleNormal="100" zoomScaleSheetLayoutView="70" workbookViewId="0">
      <selection activeCell="F1" sqref="F1"/>
    </sheetView>
  </sheetViews>
  <sheetFormatPr defaultRowHeight="15" x14ac:dyDescent="0.25"/>
  <cols>
    <col min="1" max="2" width="6.42578125" style="85" customWidth="1"/>
    <col min="3" max="3" width="52.85546875" style="85" customWidth="1"/>
    <col min="4" max="5" width="16.28515625" style="85" customWidth="1"/>
    <col min="6" max="6" width="18.140625" style="85" customWidth="1"/>
    <col min="7" max="8" width="16.85546875" style="85" customWidth="1"/>
    <col min="9" max="16384" width="9.140625" style="85"/>
  </cols>
  <sheetData>
    <row r="1" spans="1:8" s="84" customFormat="1" ht="21" customHeight="1" x14ac:dyDescent="0.25">
      <c r="A1" s="1"/>
      <c r="B1" s="2"/>
      <c r="C1" s="3"/>
      <c r="D1" s="4"/>
      <c r="E1" s="5"/>
      <c r="F1" s="111" t="s">
        <v>48</v>
      </c>
    </row>
    <row r="2" spans="1:8" ht="38.25" customHeight="1" x14ac:dyDescent="0.25">
      <c r="A2" s="1"/>
      <c r="B2" s="2"/>
      <c r="C2" s="3"/>
      <c r="D2" s="4"/>
      <c r="E2" s="5"/>
      <c r="F2" s="6"/>
    </row>
    <row r="3" spans="1:8" ht="18" customHeight="1" x14ac:dyDescent="0.25">
      <c r="A3" s="7"/>
      <c r="B3" s="50" t="s">
        <v>0</v>
      </c>
      <c r="C3" s="51"/>
      <c r="D3" s="52" t="s">
        <v>1</v>
      </c>
      <c r="E3" s="7"/>
      <c r="F3" s="53"/>
    </row>
    <row r="4" spans="1:8" ht="18" customHeight="1" x14ac:dyDescent="0.25">
      <c r="A4" s="7"/>
      <c r="B4" s="21"/>
      <c r="C4" s="51"/>
      <c r="D4" s="54" t="s">
        <v>3</v>
      </c>
      <c r="E4" s="7"/>
      <c r="F4" s="55"/>
    </row>
    <row r="5" spans="1:8" ht="18" customHeight="1" x14ac:dyDescent="0.25">
      <c r="A5" s="7"/>
      <c r="B5" s="56"/>
      <c r="C5" s="51"/>
      <c r="D5" s="54" t="s">
        <v>5</v>
      </c>
      <c r="E5" s="7"/>
      <c r="F5" s="57"/>
    </row>
    <row r="6" spans="1:8" ht="50.25" customHeight="1" x14ac:dyDescent="0.25">
      <c r="A6" s="8"/>
      <c r="B6" s="22" t="s">
        <v>47</v>
      </c>
      <c r="C6" s="8"/>
      <c r="D6" s="22" t="s">
        <v>7</v>
      </c>
      <c r="E6" s="8"/>
      <c r="F6" s="8"/>
    </row>
    <row r="7" spans="1:8" ht="18" customHeight="1" x14ac:dyDescent="0.25">
      <c r="A7" s="9"/>
      <c r="B7" s="7" t="s">
        <v>46</v>
      </c>
      <c r="C7" s="7"/>
      <c r="D7" s="7" t="s">
        <v>46</v>
      </c>
      <c r="E7" s="9"/>
      <c r="F7" s="58"/>
    </row>
    <row r="8" spans="1:8" ht="57" customHeight="1" x14ac:dyDescent="0.25">
      <c r="A8" s="88" t="s">
        <v>45</v>
      </c>
      <c r="B8" s="88"/>
      <c r="C8" s="88"/>
      <c r="D8" s="88"/>
      <c r="E8" s="88"/>
      <c r="F8" s="88"/>
    </row>
    <row r="9" spans="1:8" ht="29.25" customHeight="1" x14ac:dyDescent="0.25">
      <c r="A9" s="89" t="s">
        <v>49</v>
      </c>
      <c r="B9" s="90"/>
      <c r="C9" s="90"/>
      <c r="D9" s="90"/>
      <c r="E9" s="90"/>
      <c r="F9" s="90"/>
    </row>
    <row r="10" spans="1:8" x14ac:dyDescent="0.25">
      <c r="A10" s="60"/>
      <c r="B10" s="60"/>
      <c r="C10" s="60"/>
      <c r="D10" s="61"/>
      <c r="E10" s="61"/>
      <c r="F10" s="60"/>
    </row>
    <row r="11" spans="1:8" customFormat="1" x14ac:dyDescent="0.25">
      <c r="G11" s="85"/>
      <c r="H11" s="85"/>
    </row>
    <row r="12" spans="1:8" x14ac:dyDescent="0.25">
      <c r="D12" s="86"/>
      <c r="E12" s="86"/>
      <c r="F12" s="86"/>
      <c r="G12"/>
      <c r="H12"/>
    </row>
    <row r="13" spans="1:8" x14ac:dyDescent="0.25">
      <c r="D13" s="86"/>
      <c r="E13" s="86"/>
      <c r="F13" s="86"/>
    </row>
    <row r="14" spans="1:8" x14ac:dyDescent="0.25">
      <c r="D14" s="86"/>
      <c r="E14" s="86"/>
      <c r="F14" s="86"/>
    </row>
    <row r="15" spans="1:8" x14ac:dyDescent="0.25">
      <c r="D15" s="86"/>
      <c r="E15" s="86"/>
      <c r="F15" s="86"/>
    </row>
    <row r="16" spans="1:8" x14ac:dyDescent="0.25">
      <c r="D16" s="86"/>
      <c r="E16" s="86"/>
      <c r="F16" s="86"/>
    </row>
    <row r="17" spans="4:6" x14ac:dyDescent="0.25">
      <c r="D17" s="86"/>
      <c r="E17" s="86"/>
      <c r="F17" s="86"/>
    </row>
    <row r="18" spans="4:6" x14ac:dyDescent="0.25">
      <c r="D18" s="86"/>
      <c r="E18" s="86"/>
      <c r="F18" s="86"/>
    </row>
    <row r="19" spans="4:6" x14ac:dyDescent="0.25">
      <c r="D19" s="86"/>
      <c r="E19" s="86"/>
      <c r="F19" s="86"/>
    </row>
    <row r="20" spans="4:6" x14ac:dyDescent="0.25">
      <c r="D20" s="86"/>
      <c r="E20" s="86"/>
      <c r="F20" s="86"/>
    </row>
    <row r="21" spans="4:6" x14ac:dyDescent="0.25">
      <c r="D21" s="86"/>
      <c r="E21" s="86"/>
      <c r="F21" s="86"/>
    </row>
    <row r="22" spans="4:6" x14ac:dyDescent="0.25">
      <c r="D22" s="86"/>
      <c r="E22" s="86"/>
      <c r="F22" s="86"/>
    </row>
    <row r="23" spans="4:6" x14ac:dyDescent="0.25">
      <c r="D23" s="87"/>
      <c r="E23" s="87"/>
      <c r="F23" s="87"/>
    </row>
    <row r="25" spans="4:6" x14ac:dyDescent="0.25">
      <c r="D25" s="86"/>
      <c r="E25" s="86"/>
      <c r="F25" s="86"/>
    </row>
    <row r="26" spans="4:6" x14ac:dyDescent="0.25">
      <c r="D26" s="86"/>
      <c r="E26" s="86"/>
      <c r="F26" s="86"/>
    </row>
    <row r="27" spans="4:6" x14ac:dyDescent="0.25">
      <c r="D27" s="86"/>
      <c r="E27" s="86"/>
      <c r="F27" s="86"/>
    </row>
    <row r="28" spans="4:6" x14ac:dyDescent="0.25">
      <c r="D28" s="86"/>
      <c r="E28" s="86"/>
      <c r="F28" s="86"/>
    </row>
    <row r="29" spans="4:6" x14ac:dyDescent="0.25">
      <c r="D29" s="86"/>
      <c r="E29" s="86"/>
      <c r="F29" s="86"/>
    </row>
    <row r="30" spans="4:6" x14ac:dyDescent="0.25">
      <c r="D30" s="86"/>
      <c r="E30" s="86"/>
      <c r="F30" s="86"/>
    </row>
    <row r="31" spans="4:6" x14ac:dyDescent="0.25">
      <c r="D31" s="86"/>
      <c r="E31" s="86"/>
      <c r="F31" s="86"/>
    </row>
    <row r="32" spans="4:6" x14ac:dyDescent="0.25">
      <c r="D32" s="86"/>
      <c r="E32" s="86"/>
      <c r="F32" s="86"/>
    </row>
    <row r="33" spans="4:6" x14ac:dyDescent="0.25">
      <c r="D33" s="86"/>
      <c r="E33" s="86"/>
      <c r="F33" s="86"/>
    </row>
    <row r="34" spans="4:6" x14ac:dyDescent="0.25">
      <c r="D34" s="86"/>
      <c r="E34" s="86"/>
      <c r="F34" s="86"/>
    </row>
    <row r="35" spans="4:6" x14ac:dyDescent="0.25">
      <c r="D35" s="86"/>
      <c r="E35" s="86"/>
      <c r="F35" s="86"/>
    </row>
    <row r="36" spans="4:6" x14ac:dyDescent="0.25">
      <c r="D36" s="87"/>
      <c r="E36" s="87"/>
      <c r="F36" s="87"/>
    </row>
    <row r="38" spans="4:6" x14ac:dyDescent="0.25">
      <c r="D38" s="86"/>
      <c r="E38" s="86"/>
      <c r="F38" s="86"/>
    </row>
    <row r="39" spans="4:6" x14ac:dyDescent="0.25">
      <c r="D39" s="86"/>
      <c r="E39" s="86"/>
      <c r="F39" s="86"/>
    </row>
    <row r="40" spans="4:6" x14ac:dyDescent="0.25">
      <c r="D40" s="86"/>
      <c r="E40" s="86"/>
      <c r="F40" s="86"/>
    </row>
    <row r="41" spans="4:6" x14ac:dyDescent="0.25">
      <c r="D41" s="86"/>
      <c r="E41" s="86"/>
      <c r="F41" s="86"/>
    </row>
    <row r="42" spans="4:6" x14ac:dyDescent="0.25">
      <c r="D42" s="86"/>
      <c r="E42" s="86"/>
      <c r="F42" s="86"/>
    </row>
    <row r="43" spans="4:6" x14ac:dyDescent="0.25">
      <c r="D43" s="86"/>
      <c r="E43" s="86"/>
      <c r="F43" s="86"/>
    </row>
    <row r="44" spans="4:6" x14ac:dyDescent="0.25">
      <c r="D44" s="86"/>
      <c r="E44" s="86"/>
      <c r="F44" s="86"/>
    </row>
    <row r="45" spans="4:6" x14ac:dyDescent="0.25">
      <c r="D45" s="86"/>
      <c r="E45" s="86"/>
      <c r="F45" s="86"/>
    </row>
    <row r="46" spans="4:6" x14ac:dyDescent="0.25">
      <c r="D46" s="86"/>
      <c r="E46" s="86"/>
      <c r="F46" s="86"/>
    </row>
    <row r="47" spans="4:6" x14ac:dyDescent="0.25">
      <c r="D47" s="86"/>
      <c r="E47" s="86"/>
      <c r="F47" s="86"/>
    </row>
    <row r="48" spans="4:6" x14ac:dyDescent="0.25">
      <c r="D48" s="86"/>
      <c r="E48" s="86"/>
      <c r="F48" s="86"/>
    </row>
    <row r="49" spans="4:6" x14ac:dyDescent="0.25">
      <c r="D49" s="86"/>
      <c r="E49" s="86"/>
      <c r="F49" s="86"/>
    </row>
    <row r="50" spans="4:6" x14ac:dyDescent="0.25">
      <c r="D50" s="87"/>
      <c r="E50" s="87"/>
      <c r="F50" s="87"/>
    </row>
  </sheetData>
  <mergeCells count="2">
    <mergeCell ref="A8:F8"/>
    <mergeCell ref="A9:F9"/>
  </mergeCells>
  <printOptions horizontalCentered="1"/>
  <pageMargins left="0.98425196850393704" right="0.39370078740157483" top="0.51181102362204722" bottom="1.1023622047244095" header="0.31496062992125984" footer="0.55118110236220474"/>
  <pageSetup paperSize="9" scale="75" orientation="portrait" r:id="rId1"/>
  <headerFooter>
    <oddFooter>&amp;R&amp;"Times New Roman,обычный"&amp;12 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view="pageBreakPreview" topLeftCell="A10" zoomScaleNormal="100" zoomScaleSheetLayoutView="100" workbookViewId="0">
      <selection activeCell="H32" sqref="H32"/>
    </sheetView>
  </sheetViews>
  <sheetFormatPr defaultColWidth="9.140625" defaultRowHeight="15" x14ac:dyDescent="0.25"/>
  <cols>
    <col min="1" max="1" width="5.85546875" style="24" customWidth="1"/>
    <col min="2" max="2" width="26.140625" style="12" customWidth="1"/>
    <col min="3" max="3" width="9.5703125" style="24" customWidth="1"/>
    <col min="4" max="4" width="17.5703125" style="24" customWidth="1"/>
    <col min="5" max="7" width="17.140625" style="24" customWidth="1"/>
    <col min="8" max="8" width="13.85546875" style="17" bestFit="1" customWidth="1"/>
    <col min="9" max="9" width="11.5703125" style="17" bestFit="1" customWidth="1"/>
    <col min="10" max="10" width="10" style="17" bestFit="1" customWidth="1"/>
    <col min="11" max="16384" width="9.140625" style="17"/>
  </cols>
  <sheetData>
    <row r="1" spans="1:8" s="48" customFormat="1" ht="21" customHeight="1" x14ac:dyDescent="0.25">
      <c r="A1" s="11"/>
      <c r="B1" s="46"/>
      <c r="C1" s="13"/>
      <c r="D1" s="14"/>
      <c r="E1" s="15"/>
      <c r="F1" s="16"/>
      <c r="G1" s="47" t="s">
        <v>39</v>
      </c>
    </row>
    <row r="2" spans="1:8" ht="38.25" customHeight="1" x14ac:dyDescent="0.25">
      <c r="A2" s="18"/>
      <c r="B2" s="19"/>
      <c r="C2" s="18"/>
      <c r="D2" s="18"/>
      <c r="E2" s="18"/>
      <c r="F2" s="18"/>
      <c r="G2" s="18"/>
    </row>
    <row r="3" spans="1:8" ht="18" customHeight="1" x14ac:dyDescent="0.25">
      <c r="A3" s="20"/>
      <c r="B3" s="62" t="s">
        <v>0</v>
      </c>
      <c r="C3" s="63"/>
      <c r="D3" s="64"/>
      <c r="E3" s="20" t="s">
        <v>11</v>
      </c>
      <c r="F3" s="64"/>
      <c r="G3" s="64"/>
    </row>
    <row r="4" spans="1:8" ht="18" customHeight="1" x14ac:dyDescent="0.25">
      <c r="A4" s="21"/>
      <c r="B4" s="21" t="s">
        <v>2</v>
      </c>
      <c r="C4" s="10"/>
      <c r="D4" s="65"/>
      <c r="E4" s="54" t="s">
        <v>3</v>
      </c>
      <c r="F4" s="65"/>
      <c r="G4" s="65"/>
    </row>
    <row r="5" spans="1:8" ht="18" customHeight="1" x14ac:dyDescent="0.25">
      <c r="A5" s="22"/>
      <c r="B5" s="56" t="s">
        <v>4</v>
      </c>
      <c r="C5" s="10"/>
      <c r="D5" s="65"/>
      <c r="E5" s="54" t="s">
        <v>5</v>
      </c>
      <c r="F5" s="65"/>
      <c r="G5" s="65"/>
    </row>
    <row r="6" spans="1:8" ht="45.75" customHeight="1" x14ac:dyDescent="0.25">
      <c r="A6" s="22"/>
      <c r="B6" s="66" t="s">
        <v>6</v>
      </c>
      <c r="C6" s="66"/>
      <c r="D6" s="67"/>
      <c r="E6" s="68" t="s">
        <v>7</v>
      </c>
      <c r="F6" s="67"/>
      <c r="G6" s="67"/>
    </row>
    <row r="7" spans="1:8" ht="18" customHeight="1" x14ac:dyDescent="0.25">
      <c r="A7" s="23"/>
      <c r="B7" s="59" t="s">
        <v>43</v>
      </c>
      <c r="C7" s="10"/>
      <c r="D7" s="65"/>
      <c r="E7" s="59" t="s">
        <v>43</v>
      </c>
      <c r="F7" s="65"/>
      <c r="G7" s="65"/>
    </row>
    <row r="8" spans="1:8" ht="33" customHeight="1" x14ac:dyDescent="0.25"/>
    <row r="9" spans="1:8" ht="18" customHeight="1" x14ac:dyDescent="0.25">
      <c r="A9" s="105" t="s">
        <v>38</v>
      </c>
      <c r="B9" s="105"/>
      <c r="C9" s="105"/>
      <c r="D9" s="105"/>
      <c r="E9" s="105"/>
      <c r="F9" s="105"/>
      <c r="G9" s="105"/>
    </row>
    <row r="10" spans="1:8" x14ac:dyDescent="0.25">
      <c r="A10" s="106" t="s">
        <v>40</v>
      </c>
      <c r="B10" s="106"/>
      <c r="C10" s="106"/>
      <c r="D10" s="106"/>
      <c r="E10" s="106"/>
      <c r="F10" s="106"/>
      <c r="G10" s="106"/>
    </row>
    <row r="12" spans="1:8" ht="21" customHeight="1" x14ac:dyDescent="0.25">
      <c r="A12" s="107" t="s">
        <v>8</v>
      </c>
      <c r="B12" s="109" t="s">
        <v>9</v>
      </c>
      <c r="C12" s="110" t="s">
        <v>12</v>
      </c>
      <c r="D12" s="110" t="s">
        <v>13</v>
      </c>
      <c r="E12" s="110"/>
      <c r="F12" s="110"/>
      <c r="G12" s="110"/>
    </row>
    <row r="13" spans="1:8" ht="30" x14ac:dyDescent="0.25">
      <c r="A13" s="108"/>
      <c r="B13" s="109"/>
      <c r="C13" s="110"/>
      <c r="D13" s="25" t="s">
        <v>14</v>
      </c>
      <c r="E13" s="25" t="s">
        <v>15</v>
      </c>
      <c r="F13" s="25" t="s">
        <v>16</v>
      </c>
      <c r="G13" s="25" t="s">
        <v>17</v>
      </c>
    </row>
    <row r="14" spans="1:8" x14ac:dyDescent="0.25">
      <c r="A14" s="26">
        <v>1</v>
      </c>
      <c r="B14" s="27" t="s">
        <v>18</v>
      </c>
      <c r="C14" s="82"/>
      <c r="D14" s="28">
        <f>ROUND(SUM(D15:D17),2)</f>
        <v>334.14</v>
      </c>
      <c r="E14" s="28">
        <f t="shared" ref="E14" si="0">ROUND(SUM(E15:E17),2)</f>
        <v>307.94</v>
      </c>
      <c r="F14" s="28">
        <f>ROUND(SUM(F15:F17),2)</f>
        <v>281.73</v>
      </c>
      <c r="G14" s="28">
        <f>ROUND(SUM(G15:G17),2)</f>
        <v>256.83999999999997</v>
      </c>
      <c r="H14" s="29"/>
    </row>
    <row r="15" spans="1:8" x14ac:dyDescent="0.25">
      <c r="A15" s="26" t="s">
        <v>19</v>
      </c>
      <c r="B15" s="27" t="s">
        <v>20</v>
      </c>
      <c r="C15" s="82"/>
      <c r="D15" s="81">
        <f>334.15/1.47/1.8</f>
        <v>126.28495842781555</v>
      </c>
      <c r="E15" s="81">
        <f>307.94/1.47/1.8</f>
        <v>116.37944066515495</v>
      </c>
      <c r="F15" s="81">
        <f>281.74/1.47/1.8</f>
        <v>106.47770219198792</v>
      </c>
      <c r="G15" s="81">
        <f>256.84/1.47/1.8</f>
        <v>97.067271352985628</v>
      </c>
      <c r="H15" s="79"/>
    </row>
    <row r="16" spans="1:8" x14ac:dyDescent="0.25">
      <c r="A16" s="26"/>
      <c r="B16" s="27" t="s">
        <v>21</v>
      </c>
      <c r="C16" s="82">
        <v>0.47</v>
      </c>
      <c r="D16" s="28">
        <f>ROUND((D15)*$C$16,2)</f>
        <v>59.35</v>
      </c>
      <c r="E16" s="28">
        <f t="shared" ref="E16:G16" si="1">ROUND((E15)*$C$16,2)</f>
        <v>54.7</v>
      </c>
      <c r="F16" s="28">
        <f t="shared" si="1"/>
        <v>50.04</v>
      </c>
      <c r="G16" s="28">
        <f t="shared" si="1"/>
        <v>45.62</v>
      </c>
    </row>
    <row r="17" spans="1:11" x14ac:dyDescent="0.25">
      <c r="A17" s="26"/>
      <c r="B17" s="27" t="s">
        <v>22</v>
      </c>
      <c r="C17" s="82">
        <v>0.8</v>
      </c>
      <c r="D17" s="28">
        <f>ROUND((D16+D15)*$C$17,2)</f>
        <v>148.51</v>
      </c>
      <c r="E17" s="28">
        <f t="shared" ref="E17:G17" si="2">ROUND((E16+E15)*$C$17,2)</f>
        <v>136.86000000000001</v>
      </c>
      <c r="F17" s="28">
        <f t="shared" si="2"/>
        <v>125.21</v>
      </c>
      <c r="G17" s="28">
        <f t="shared" si="2"/>
        <v>114.15</v>
      </c>
    </row>
    <row r="18" spans="1:11" x14ac:dyDescent="0.25">
      <c r="A18" s="26"/>
      <c r="B18" s="27" t="s">
        <v>23</v>
      </c>
      <c r="C18" s="82">
        <v>1.1000000000000001</v>
      </c>
      <c r="D18" s="28">
        <f>ROUND(D14*$C$18,2)</f>
        <v>367.55</v>
      </c>
      <c r="E18" s="28">
        <f t="shared" ref="E18:G18" si="3">ROUND(E14*$C$18,2)</f>
        <v>338.73</v>
      </c>
      <c r="F18" s="28">
        <f t="shared" si="3"/>
        <v>309.89999999999998</v>
      </c>
      <c r="G18" s="28">
        <f t="shared" si="3"/>
        <v>282.52</v>
      </c>
    </row>
    <row r="19" spans="1:11" x14ac:dyDescent="0.25">
      <c r="A19" s="26">
        <v>2</v>
      </c>
      <c r="B19" s="27" t="s">
        <v>24</v>
      </c>
      <c r="C19" s="82"/>
      <c r="D19" s="28">
        <f>ROUND(D18+D14,2)</f>
        <v>701.69</v>
      </c>
      <c r="E19" s="28">
        <f t="shared" ref="E19:G19" si="4">ROUND(E18+E14,2)</f>
        <v>646.66999999999996</v>
      </c>
      <c r="F19" s="28">
        <f t="shared" si="4"/>
        <v>591.63</v>
      </c>
      <c r="G19" s="28">
        <f t="shared" si="4"/>
        <v>539.36</v>
      </c>
    </row>
    <row r="20" spans="1:11" x14ac:dyDescent="0.25">
      <c r="A20" s="26"/>
      <c r="B20" s="27" t="s">
        <v>25</v>
      </c>
      <c r="C20" s="82">
        <v>0.04</v>
      </c>
      <c r="D20" s="28">
        <f>ROUND(D19*$C$20,2)</f>
        <v>28.07</v>
      </c>
      <c r="E20" s="28">
        <f t="shared" ref="E20:G20" si="5">ROUND(E19*$C$20,2)</f>
        <v>25.87</v>
      </c>
      <c r="F20" s="28">
        <f t="shared" si="5"/>
        <v>23.67</v>
      </c>
      <c r="G20" s="28">
        <f t="shared" si="5"/>
        <v>21.57</v>
      </c>
    </row>
    <row r="21" spans="1:11" x14ac:dyDescent="0.25">
      <c r="A21" s="96" t="s">
        <v>10</v>
      </c>
      <c r="B21" s="97"/>
      <c r="C21" s="98"/>
      <c r="D21" s="31">
        <f>ROUND(D20+D19,2)</f>
        <v>729.76</v>
      </c>
      <c r="E21" s="31">
        <f t="shared" ref="E21:G21" si="6">ROUND(E20+E19,2)</f>
        <v>672.54</v>
      </c>
      <c r="F21" s="31">
        <f t="shared" si="6"/>
        <v>615.29999999999995</v>
      </c>
      <c r="G21" s="31">
        <f t="shared" si="6"/>
        <v>560.92999999999995</v>
      </c>
    </row>
    <row r="22" spans="1:11" ht="32.25" customHeight="1" x14ac:dyDescent="0.25">
      <c r="A22" s="99" t="s">
        <v>26</v>
      </c>
      <c r="B22" s="99"/>
      <c r="C22" s="99"/>
      <c r="D22" s="99"/>
      <c r="E22" s="99"/>
      <c r="F22" s="99"/>
      <c r="G22" s="99"/>
    </row>
    <row r="23" spans="1:11" ht="38.25" customHeight="1" x14ac:dyDescent="0.25">
      <c r="A23" s="83" t="s">
        <v>8</v>
      </c>
      <c r="B23" s="100" t="s">
        <v>27</v>
      </c>
      <c r="C23" s="101"/>
      <c r="D23" s="32" t="s">
        <v>28</v>
      </c>
      <c r="E23" s="32" t="s">
        <v>29</v>
      </c>
      <c r="F23" s="32" t="s">
        <v>30</v>
      </c>
      <c r="G23" s="49" t="s">
        <v>31</v>
      </c>
    </row>
    <row r="24" spans="1:11" ht="19.5" customHeight="1" x14ac:dyDescent="0.25">
      <c r="A24" s="102" t="s">
        <v>32</v>
      </c>
      <c r="B24" s="103"/>
      <c r="C24" s="103"/>
      <c r="D24" s="103"/>
      <c r="E24" s="103"/>
      <c r="F24" s="103"/>
      <c r="G24" s="104"/>
    </row>
    <row r="25" spans="1:11" ht="15" customHeight="1" x14ac:dyDescent="0.25">
      <c r="A25" s="82">
        <v>1</v>
      </c>
      <c r="B25" s="91" t="s">
        <v>33</v>
      </c>
      <c r="C25" s="92"/>
      <c r="D25" s="32" t="s">
        <v>34</v>
      </c>
      <c r="E25" s="80">
        <v>32.1999</v>
      </c>
      <c r="F25" s="33">
        <f>D21</f>
        <v>729.76</v>
      </c>
      <c r="G25" s="34">
        <f>ROUND(E25*F25,2)</f>
        <v>23498.2</v>
      </c>
      <c r="H25" s="35"/>
      <c r="I25" s="69"/>
      <c r="J25" s="70"/>
      <c r="K25" s="35"/>
    </row>
    <row r="26" spans="1:11" ht="15" customHeight="1" x14ac:dyDescent="0.25">
      <c r="A26" s="82">
        <v>2</v>
      </c>
      <c r="B26" s="91" t="s">
        <v>15</v>
      </c>
      <c r="C26" s="92"/>
      <c r="D26" s="32" t="s">
        <v>34</v>
      </c>
      <c r="E26" s="80">
        <v>130.20008999999999</v>
      </c>
      <c r="F26" s="36">
        <f>E21</f>
        <v>672.54</v>
      </c>
      <c r="G26" s="34">
        <f>ROUND(E26*F26,2)</f>
        <v>87564.77</v>
      </c>
      <c r="I26" s="69"/>
      <c r="J26" s="70"/>
      <c r="K26" s="35"/>
    </row>
    <row r="27" spans="1:11" ht="15" customHeight="1" x14ac:dyDescent="0.25">
      <c r="A27" s="82">
        <v>3</v>
      </c>
      <c r="B27" s="91" t="s">
        <v>44</v>
      </c>
      <c r="C27" s="92"/>
      <c r="D27" s="32" t="s">
        <v>34</v>
      </c>
      <c r="E27" s="80">
        <v>307.06490000000002</v>
      </c>
      <c r="F27" s="33">
        <f>F21</f>
        <v>615.29999999999995</v>
      </c>
      <c r="G27" s="34">
        <f>ROUND(E27*F27,2)</f>
        <v>188937.03</v>
      </c>
      <c r="H27" s="41" t="s">
        <v>42</v>
      </c>
      <c r="I27" s="41" t="s">
        <v>37</v>
      </c>
      <c r="J27" s="70"/>
      <c r="K27" s="35"/>
    </row>
    <row r="28" spans="1:11" ht="15" customHeight="1" x14ac:dyDescent="0.25">
      <c r="A28" s="93" t="s">
        <v>36</v>
      </c>
      <c r="B28" s="94"/>
      <c r="C28" s="95"/>
      <c r="D28" s="37" t="s">
        <v>34</v>
      </c>
      <c r="E28" s="38">
        <f>ROUND(SUM(E25:E27),2)</f>
        <v>469.46</v>
      </c>
      <c r="F28" s="39"/>
      <c r="G28" s="40">
        <f>ROUND(SUM(G25:G27),2)</f>
        <v>300000</v>
      </c>
      <c r="H28" s="42">
        <f>ROUND(G28*7,2)</f>
        <v>2100000</v>
      </c>
      <c r="I28" s="42">
        <f>ROUND(H28+H28*0.18,2)</f>
        <v>2478000</v>
      </c>
      <c r="J28" s="70"/>
    </row>
    <row r="29" spans="1:11" x14ac:dyDescent="0.25">
      <c r="G29" s="17"/>
    </row>
    <row r="30" spans="1:11" x14ac:dyDescent="0.25">
      <c r="D30" s="43" t="s">
        <v>41</v>
      </c>
      <c r="E30" s="44">
        <f>ROUND(E28*7,2)</f>
        <v>3286.22</v>
      </c>
      <c r="G30" s="45"/>
    </row>
    <row r="32" spans="1:11" x14ac:dyDescent="0.25">
      <c r="E32" s="24">
        <f>E27/21</f>
        <v>14.622138095238096</v>
      </c>
    </row>
    <row r="34" spans="4:7" x14ac:dyDescent="0.25">
      <c r="D34" s="35"/>
      <c r="E34" s="72"/>
      <c r="F34" s="70"/>
      <c r="G34" s="35"/>
    </row>
    <row r="35" spans="4:7" x14ac:dyDescent="0.25">
      <c r="D35" s="17"/>
      <c r="E35" s="72"/>
      <c r="F35" s="70"/>
      <c r="G35" s="35"/>
    </row>
    <row r="36" spans="4:7" x14ac:dyDescent="0.25">
      <c r="D36" s="17"/>
      <c r="E36" s="72"/>
      <c r="F36" s="70"/>
      <c r="G36" s="35"/>
    </row>
    <row r="37" spans="4:7" x14ac:dyDescent="0.25">
      <c r="D37" s="17"/>
      <c r="E37" s="72"/>
      <c r="F37" s="70"/>
      <c r="G37" s="17"/>
    </row>
    <row r="38" spans="4:7" x14ac:dyDescent="0.25">
      <c r="D38" s="17"/>
      <c r="E38" s="72"/>
      <c r="F38" s="70"/>
      <c r="G38" s="17"/>
    </row>
    <row r="39" spans="4:7" x14ac:dyDescent="0.25">
      <c r="D39" s="35"/>
      <c r="E39" s="72"/>
      <c r="F39" s="70"/>
      <c r="G39" s="35"/>
    </row>
    <row r="40" spans="4:7" x14ac:dyDescent="0.25">
      <c r="D40" s="17"/>
      <c r="E40" s="72"/>
      <c r="F40" s="70"/>
      <c r="G40" s="35"/>
    </row>
    <row r="41" spans="4:7" x14ac:dyDescent="0.25">
      <c r="G41" s="71"/>
    </row>
  </sheetData>
  <mergeCells count="14">
    <mergeCell ref="A9:G9"/>
    <mergeCell ref="A10:G10"/>
    <mergeCell ref="A12:A13"/>
    <mergeCell ref="B12:B13"/>
    <mergeCell ref="C12:C13"/>
    <mergeCell ref="D12:G12"/>
    <mergeCell ref="B27:C27"/>
    <mergeCell ref="A28:C28"/>
    <mergeCell ref="A21:C21"/>
    <mergeCell ref="A22:G22"/>
    <mergeCell ref="B23:C23"/>
    <mergeCell ref="A24:G24"/>
    <mergeCell ref="B25:C25"/>
    <mergeCell ref="B26:C26"/>
  </mergeCells>
  <printOptions horizontalCentered="1"/>
  <pageMargins left="1.1811023622047245" right="0.39370078740157483" top="0.51181102362204722" bottom="1.1023622047244095" header="0.31496062992125984" footer="0.55118110236220474"/>
  <pageSetup paperSize="9" scale="77" orientation="portrait" r:id="rId1"/>
  <headerFooter>
    <oddFooter>&amp;C&amp;"Times New Roman,обычный"&amp;12________________ И.В. Карцев                                            _________________ А.В. Виговский&amp;R&amp;"Times New Roman,обычный"&amp;12 10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view="pageBreakPreview" topLeftCell="B7" zoomScale="91" zoomScaleNormal="100" zoomScaleSheetLayoutView="91" workbookViewId="0">
      <selection activeCell="F38" sqref="F38"/>
    </sheetView>
  </sheetViews>
  <sheetFormatPr defaultColWidth="9.140625" defaultRowHeight="15" x14ac:dyDescent="0.25"/>
  <cols>
    <col min="1" max="1" width="5.85546875" style="24" customWidth="1"/>
    <col min="2" max="2" width="26.140625" style="12" customWidth="1"/>
    <col min="3" max="3" width="9.5703125" style="24" customWidth="1"/>
    <col min="4" max="4" width="17.5703125" style="24" customWidth="1"/>
    <col min="5" max="7" width="17.140625" style="24" customWidth="1"/>
    <col min="8" max="8" width="13.85546875" style="17" bestFit="1" customWidth="1"/>
    <col min="9" max="9" width="11.5703125" style="17" bestFit="1" customWidth="1"/>
    <col min="10" max="10" width="10" style="17" bestFit="1" customWidth="1"/>
    <col min="11" max="16384" width="9.140625" style="17"/>
  </cols>
  <sheetData>
    <row r="1" spans="1:8" s="48" customFormat="1" ht="21" customHeight="1" x14ac:dyDescent="0.25">
      <c r="A1" s="11"/>
      <c r="B1" s="46"/>
      <c r="C1" s="13"/>
      <c r="D1" s="14"/>
      <c r="E1" s="15"/>
      <c r="F1" s="16"/>
      <c r="G1" s="47" t="s">
        <v>39</v>
      </c>
    </row>
    <row r="2" spans="1:8" ht="38.25" customHeight="1" x14ac:dyDescent="0.25">
      <c r="A2" s="18"/>
      <c r="B2" s="19"/>
      <c r="C2" s="18"/>
      <c r="D2" s="18"/>
      <c r="E2" s="18"/>
      <c r="F2" s="18"/>
      <c r="G2" s="18"/>
    </row>
    <row r="3" spans="1:8" ht="18" customHeight="1" x14ac:dyDescent="0.25">
      <c r="A3" s="20"/>
      <c r="B3" s="62" t="s">
        <v>0</v>
      </c>
      <c r="C3" s="63"/>
      <c r="D3" s="64"/>
      <c r="E3" s="20" t="s">
        <v>11</v>
      </c>
      <c r="F3" s="64"/>
      <c r="G3" s="64"/>
    </row>
    <row r="4" spans="1:8" ht="18" customHeight="1" x14ac:dyDescent="0.25">
      <c r="A4" s="21"/>
      <c r="B4" s="21" t="s">
        <v>2</v>
      </c>
      <c r="C4" s="10"/>
      <c r="D4" s="65"/>
      <c r="E4" s="54" t="s">
        <v>3</v>
      </c>
      <c r="F4" s="65"/>
      <c r="G4" s="65"/>
    </row>
    <row r="5" spans="1:8" ht="18" customHeight="1" x14ac:dyDescent="0.25">
      <c r="A5" s="22"/>
      <c r="B5" s="56" t="s">
        <v>4</v>
      </c>
      <c r="C5" s="10"/>
      <c r="D5" s="65"/>
      <c r="E5" s="54" t="s">
        <v>5</v>
      </c>
      <c r="F5" s="65"/>
      <c r="G5" s="65"/>
    </row>
    <row r="6" spans="1:8" ht="45.75" customHeight="1" x14ac:dyDescent="0.25">
      <c r="A6" s="22"/>
      <c r="B6" s="66" t="s">
        <v>6</v>
      </c>
      <c r="C6" s="66"/>
      <c r="D6" s="67"/>
      <c r="E6" s="68" t="s">
        <v>7</v>
      </c>
      <c r="F6" s="67"/>
      <c r="G6" s="67"/>
    </row>
    <row r="7" spans="1:8" ht="18" customHeight="1" x14ac:dyDescent="0.25">
      <c r="A7" s="23"/>
      <c r="B7" s="59" t="s">
        <v>43</v>
      </c>
      <c r="C7" s="10"/>
      <c r="D7" s="65"/>
      <c r="E7" s="59" t="s">
        <v>43</v>
      </c>
      <c r="F7" s="65"/>
      <c r="G7" s="65"/>
    </row>
    <row r="8" spans="1:8" ht="33" customHeight="1" x14ac:dyDescent="0.25"/>
    <row r="9" spans="1:8" ht="18" customHeight="1" x14ac:dyDescent="0.25">
      <c r="A9" s="105" t="s">
        <v>38</v>
      </c>
      <c r="B9" s="105"/>
      <c r="C9" s="105"/>
      <c r="D9" s="105"/>
      <c r="E9" s="105"/>
      <c r="F9" s="105"/>
      <c r="G9" s="105"/>
    </row>
    <row r="10" spans="1:8" x14ac:dyDescent="0.25">
      <c r="A10" s="106" t="s">
        <v>40</v>
      </c>
      <c r="B10" s="106"/>
      <c r="C10" s="106"/>
      <c r="D10" s="106"/>
      <c r="E10" s="106"/>
      <c r="F10" s="106"/>
      <c r="G10" s="106"/>
    </row>
    <row r="12" spans="1:8" ht="21" customHeight="1" x14ac:dyDescent="0.25">
      <c r="A12" s="107" t="s">
        <v>8</v>
      </c>
      <c r="B12" s="109" t="s">
        <v>9</v>
      </c>
      <c r="C12" s="110" t="s">
        <v>12</v>
      </c>
      <c r="D12" s="110" t="s">
        <v>13</v>
      </c>
      <c r="E12" s="110"/>
      <c r="F12" s="110"/>
      <c r="G12" s="110"/>
    </row>
    <row r="13" spans="1:8" ht="30" x14ac:dyDescent="0.25">
      <c r="A13" s="108"/>
      <c r="B13" s="109"/>
      <c r="C13" s="110"/>
      <c r="D13" s="25" t="s">
        <v>14</v>
      </c>
      <c r="E13" s="25" t="s">
        <v>15</v>
      </c>
      <c r="F13" s="25" t="s">
        <v>16</v>
      </c>
      <c r="G13" s="25" t="s">
        <v>17</v>
      </c>
    </row>
    <row r="14" spans="1:8" x14ac:dyDescent="0.25">
      <c r="A14" s="26">
        <v>1</v>
      </c>
      <c r="B14" s="27" t="s">
        <v>18</v>
      </c>
      <c r="C14" s="73"/>
      <c r="D14" s="28">
        <f>ROUND(SUM(D15:D17),2)</f>
        <v>334.14</v>
      </c>
      <c r="E14" s="28">
        <f t="shared" ref="E14:G14" si="0">ROUND(SUM(E15:E17),2)</f>
        <v>307.94</v>
      </c>
      <c r="F14" s="28">
        <f t="shared" si="0"/>
        <v>281</v>
      </c>
      <c r="G14" s="28">
        <f t="shared" si="0"/>
        <v>256.83999999999997</v>
      </c>
      <c r="H14" s="29"/>
    </row>
    <row r="15" spans="1:8" x14ac:dyDescent="0.25">
      <c r="A15" s="26" t="s">
        <v>19</v>
      </c>
      <c r="B15" s="27" t="s">
        <v>20</v>
      </c>
      <c r="C15" s="73"/>
      <c r="D15" s="78">
        <f>334.15/1.47/1.8</f>
        <v>126.28495842781555</v>
      </c>
      <c r="E15" s="78">
        <f>307.94/1.47/1.8</f>
        <v>116.37944066515495</v>
      </c>
      <c r="F15" s="78">
        <f>281/1.47/1.8</f>
        <v>106.19803476946333</v>
      </c>
      <c r="G15" s="78">
        <f>256.84/1.47/1.8</f>
        <v>97.067271352985628</v>
      </c>
      <c r="H15" s="30">
        <f>164.96/1.04/1.04</f>
        <v>152.51479289940826</v>
      </c>
    </row>
    <row r="16" spans="1:8" x14ac:dyDescent="0.25">
      <c r="A16" s="26"/>
      <c r="B16" s="27" t="s">
        <v>21</v>
      </c>
      <c r="C16" s="73">
        <v>0.47</v>
      </c>
      <c r="D16" s="28">
        <f>ROUND((D15)*$C$16,2)</f>
        <v>59.35</v>
      </c>
      <c r="E16" s="28">
        <f t="shared" ref="E16:G16" si="1">ROUND((E15)*$C$16,2)</f>
        <v>54.7</v>
      </c>
      <c r="F16" s="28">
        <f t="shared" si="1"/>
        <v>49.91</v>
      </c>
      <c r="G16" s="28">
        <f t="shared" si="1"/>
        <v>45.62</v>
      </c>
    </row>
    <row r="17" spans="1:11" x14ac:dyDescent="0.25">
      <c r="A17" s="26"/>
      <c r="B17" s="27" t="s">
        <v>22</v>
      </c>
      <c r="C17" s="73">
        <v>0.8</v>
      </c>
      <c r="D17" s="28">
        <f>ROUND((D16+D15)*$C$17,2)</f>
        <v>148.51</v>
      </c>
      <c r="E17" s="28">
        <f t="shared" ref="E17:G17" si="2">ROUND((E16+E15)*$C$17,2)</f>
        <v>136.86000000000001</v>
      </c>
      <c r="F17" s="28">
        <f t="shared" si="2"/>
        <v>124.89</v>
      </c>
      <c r="G17" s="28">
        <f t="shared" si="2"/>
        <v>114.15</v>
      </c>
    </row>
    <row r="18" spans="1:11" x14ac:dyDescent="0.25">
      <c r="A18" s="26"/>
      <c r="B18" s="27" t="s">
        <v>23</v>
      </c>
      <c r="C18" s="73">
        <v>1.1000000000000001</v>
      </c>
      <c r="D18" s="28">
        <f>ROUND(D14*$C$18,2)</f>
        <v>367.55</v>
      </c>
      <c r="E18" s="28">
        <f t="shared" ref="E18:G18" si="3">ROUND(E14*$C$18,2)</f>
        <v>338.73</v>
      </c>
      <c r="F18" s="28">
        <f t="shared" si="3"/>
        <v>309.10000000000002</v>
      </c>
      <c r="G18" s="28">
        <f t="shared" si="3"/>
        <v>282.52</v>
      </c>
    </row>
    <row r="19" spans="1:11" x14ac:dyDescent="0.25">
      <c r="A19" s="26">
        <v>2</v>
      </c>
      <c r="B19" s="27" t="s">
        <v>24</v>
      </c>
      <c r="C19" s="73"/>
      <c r="D19" s="28">
        <f>ROUND(D18+D14,2)</f>
        <v>701.69</v>
      </c>
      <c r="E19" s="28">
        <f t="shared" ref="E19:G19" si="4">ROUND(E18+E14,2)</f>
        <v>646.66999999999996</v>
      </c>
      <c r="F19" s="28">
        <f t="shared" si="4"/>
        <v>590.1</v>
      </c>
      <c r="G19" s="28">
        <f t="shared" si="4"/>
        <v>539.36</v>
      </c>
    </row>
    <row r="20" spans="1:11" x14ac:dyDescent="0.25">
      <c r="A20" s="26"/>
      <c r="B20" s="27" t="s">
        <v>25</v>
      </c>
      <c r="C20" s="73">
        <v>0.04</v>
      </c>
      <c r="D20" s="28">
        <f>ROUND(D19*$C$20,2)</f>
        <v>28.07</v>
      </c>
      <c r="E20" s="28">
        <f t="shared" ref="E20:G20" si="5">ROUND(E19*$C$20,2)</f>
        <v>25.87</v>
      </c>
      <c r="F20" s="28">
        <f t="shared" si="5"/>
        <v>23.6</v>
      </c>
      <c r="G20" s="28">
        <f t="shared" si="5"/>
        <v>21.57</v>
      </c>
    </row>
    <row r="21" spans="1:11" x14ac:dyDescent="0.25">
      <c r="A21" s="96" t="s">
        <v>10</v>
      </c>
      <c r="B21" s="97"/>
      <c r="C21" s="98"/>
      <c r="D21" s="31">
        <f>ROUND(D20+D19,2)</f>
        <v>729.76</v>
      </c>
      <c r="E21" s="31">
        <f t="shared" ref="E21:G21" si="6">ROUND(E20+E19,2)</f>
        <v>672.54</v>
      </c>
      <c r="F21" s="31">
        <f t="shared" si="6"/>
        <v>613.70000000000005</v>
      </c>
      <c r="G21" s="31">
        <f t="shared" si="6"/>
        <v>560.92999999999995</v>
      </c>
    </row>
    <row r="22" spans="1:11" ht="32.25" customHeight="1" x14ac:dyDescent="0.25">
      <c r="A22" s="99" t="s">
        <v>26</v>
      </c>
      <c r="B22" s="99"/>
      <c r="C22" s="99"/>
      <c r="D22" s="99"/>
      <c r="E22" s="99"/>
      <c r="F22" s="99"/>
      <c r="G22" s="99"/>
    </row>
    <row r="23" spans="1:11" ht="38.25" customHeight="1" x14ac:dyDescent="0.25">
      <c r="A23" s="74" t="s">
        <v>8</v>
      </c>
      <c r="B23" s="100" t="s">
        <v>27</v>
      </c>
      <c r="C23" s="101"/>
      <c r="D23" s="32" t="s">
        <v>28</v>
      </c>
      <c r="E23" s="32" t="s">
        <v>29</v>
      </c>
      <c r="F23" s="32" t="s">
        <v>30</v>
      </c>
      <c r="G23" s="49" t="s">
        <v>31</v>
      </c>
    </row>
    <row r="24" spans="1:11" ht="19.5" customHeight="1" x14ac:dyDescent="0.25">
      <c r="A24" s="102" t="s">
        <v>32</v>
      </c>
      <c r="B24" s="103"/>
      <c r="C24" s="103"/>
      <c r="D24" s="103"/>
      <c r="E24" s="103"/>
      <c r="F24" s="103"/>
      <c r="G24" s="104"/>
    </row>
    <row r="25" spans="1:11" ht="19.5" customHeight="1" x14ac:dyDescent="0.25">
      <c r="A25" s="73">
        <v>1</v>
      </c>
      <c r="B25" s="91" t="s">
        <v>33</v>
      </c>
      <c r="C25" s="92"/>
      <c r="D25" s="32" t="s">
        <v>34</v>
      </c>
      <c r="E25" s="75">
        <v>32.200000000000003</v>
      </c>
      <c r="F25" s="33">
        <f>D21</f>
        <v>729.76</v>
      </c>
      <c r="G25" s="34">
        <f>ROUND(E25*F25,2)</f>
        <v>23498.27</v>
      </c>
      <c r="H25" s="35"/>
      <c r="I25" s="69"/>
      <c r="J25" s="70"/>
      <c r="K25" s="35"/>
    </row>
    <row r="26" spans="1:11" ht="15" customHeight="1" x14ac:dyDescent="0.25">
      <c r="A26" s="73">
        <v>2</v>
      </c>
      <c r="B26" s="91" t="s">
        <v>15</v>
      </c>
      <c r="C26" s="92"/>
      <c r="D26" s="32" t="s">
        <v>34</v>
      </c>
      <c r="E26" s="76">
        <v>120.2</v>
      </c>
      <c r="F26" s="36">
        <f>E21</f>
        <v>672.54</v>
      </c>
      <c r="G26" s="34">
        <f>ROUND(E26*F26,2)</f>
        <v>80839.31</v>
      </c>
      <c r="I26" s="69"/>
      <c r="J26" s="70"/>
      <c r="K26" s="35"/>
    </row>
    <row r="27" spans="1:11" ht="15" customHeight="1" x14ac:dyDescent="0.25">
      <c r="A27" s="73">
        <v>3</v>
      </c>
      <c r="B27" s="91" t="s">
        <v>35</v>
      </c>
      <c r="C27" s="92"/>
      <c r="D27" s="32" t="s">
        <v>34</v>
      </c>
      <c r="E27" s="77">
        <v>221.55045000000001</v>
      </c>
      <c r="F27" s="33">
        <f>G21</f>
        <v>560.92999999999995</v>
      </c>
      <c r="G27" s="34">
        <f>ROUND(E27*F27,2)</f>
        <v>124274.29</v>
      </c>
      <c r="H27" s="41" t="s">
        <v>42</v>
      </c>
      <c r="I27" s="41" t="s">
        <v>37</v>
      </c>
      <c r="J27" s="70"/>
      <c r="K27" s="35"/>
    </row>
    <row r="28" spans="1:11" ht="15" customHeight="1" x14ac:dyDescent="0.25">
      <c r="A28" s="93" t="s">
        <v>36</v>
      </c>
      <c r="B28" s="94"/>
      <c r="C28" s="95"/>
      <c r="D28" s="37" t="s">
        <v>34</v>
      </c>
      <c r="E28" s="38">
        <f>ROUND(SUM(E25:E27),2)</f>
        <v>373.95</v>
      </c>
      <c r="F28" s="39"/>
      <c r="G28" s="40">
        <f>ROUND(SUM(G25:G27),2)</f>
        <v>228611.87</v>
      </c>
      <c r="H28" s="42">
        <f>ROUND(G28*7,2)</f>
        <v>1600283.09</v>
      </c>
      <c r="I28" s="42">
        <f>ROUND(H28+H28*0.18,2)</f>
        <v>1888334.05</v>
      </c>
      <c r="J28" s="70"/>
    </row>
    <row r="29" spans="1:11" x14ac:dyDescent="0.25">
      <c r="G29" s="17"/>
    </row>
    <row r="30" spans="1:11" x14ac:dyDescent="0.25">
      <c r="D30" s="43" t="s">
        <v>41</v>
      </c>
      <c r="E30" s="44">
        <f>ROUND(E28*7,2)</f>
        <v>2617.65</v>
      </c>
      <c r="G30" s="45"/>
    </row>
    <row r="32" spans="1:11" x14ac:dyDescent="0.25">
      <c r="E32" s="24">
        <f>E27/21</f>
        <v>10.55002142857143</v>
      </c>
    </row>
    <row r="34" spans="4:7" x14ac:dyDescent="0.25">
      <c r="D34" s="35"/>
      <c r="E34" s="72"/>
      <c r="F34" s="70"/>
      <c r="G34" s="35"/>
    </row>
    <row r="35" spans="4:7" x14ac:dyDescent="0.25">
      <c r="D35" s="17"/>
      <c r="E35" s="72"/>
      <c r="F35" s="70"/>
      <c r="G35" s="35"/>
    </row>
    <row r="36" spans="4:7" x14ac:dyDescent="0.25">
      <c r="D36" s="17"/>
      <c r="E36" s="72"/>
      <c r="F36" s="70"/>
      <c r="G36" s="35"/>
    </row>
    <row r="37" spans="4:7" x14ac:dyDescent="0.25">
      <c r="D37" s="17"/>
      <c r="E37" s="72"/>
      <c r="F37" s="70"/>
      <c r="G37" s="17"/>
    </row>
    <row r="38" spans="4:7" x14ac:dyDescent="0.25">
      <c r="D38" s="17"/>
      <c r="E38" s="72"/>
      <c r="F38" s="70"/>
      <c r="G38" s="17"/>
    </row>
    <row r="39" spans="4:7" x14ac:dyDescent="0.25">
      <c r="D39" s="35"/>
      <c r="E39" s="72"/>
      <c r="F39" s="70"/>
      <c r="G39" s="35"/>
    </row>
    <row r="40" spans="4:7" x14ac:dyDescent="0.25">
      <c r="D40" s="17"/>
      <c r="E40" s="72"/>
      <c r="F40" s="70"/>
      <c r="G40" s="35"/>
    </row>
    <row r="41" spans="4:7" x14ac:dyDescent="0.25">
      <c r="G41" s="71"/>
    </row>
  </sheetData>
  <mergeCells count="14">
    <mergeCell ref="B27:C27"/>
    <mergeCell ref="A28:C28"/>
    <mergeCell ref="A21:C21"/>
    <mergeCell ref="A22:G22"/>
    <mergeCell ref="B23:C23"/>
    <mergeCell ref="A24:G24"/>
    <mergeCell ref="B25:C25"/>
    <mergeCell ref="B26:C26"/>
    <mergeCell ref="A9:G9"/>
    <mergeCell ref="A10:G10"/>
    <mergeCell ref="A12:A13"/>
    <mergeCell ref="B12:B13"/>
    <mergeCell ref="C12:C13"/>
    <mergeCell ref="D12:G12"/>
  </mergeCells>
  <printOptions horizontalCentered="1"/>
  <pageMargins left="1.1811023622047245" right="0.39370078740157483" top="0.51181102362204722" bottom="1.1023622047244095" header="0.31496062992125984" footer="0.55118110236220474"/>
  <pageSetup paperSize="9" scale="77" orientation="portrait" r:id="rId1"/>
  <headerFooter>
    <oddFooter>&amp;C&amp;"Times New Roman,обычный"&amp;12________________ И.В. Карцев                                            _________________ А.В. Виговский&amp;R&amp;"Times New Roman,обычный"&amp;12 10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№2</vt:lpstr>
      <vt:lpstr>Приложение №2.2  (2)</vt:lpstr>
      <vt:lpstr>Приложение №2.2 (2019)</vt:lpstr>
      <vt:lpstr>'Прил №2'!Область_печати</vt:lpstr>
      <vt:lpstr>'Приложение №2.2  (2)'!Область_печати</vt:lpstr>
      <vt:lpstr>'Приложение №2.2 (2019)'!Область_печати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2021-02-11T10:44:45Z</dcterms:modified>
</cp:coreProperties>
</file>